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15" windowWidth="19320" windowHeight="7995" activeTab="0"/>
  </bookViews>
  <sheets>
    <sheet name="集合住宅用（電子）" sheetId="1" r:id="rId1"/>
    <sheet name="事業系用（電子）" sheetId="2" r:id="rId2"/>
  </sheets>
  <definedNames/>
  <calcPr fullCalcOnLoad="1"/>
</workbook>
</file>

<file path=xl/sharedStrings.xml><?xml version="1.0" encoding="utf-8"?>
<sst xmlns="http://schemas.openxmlformats.org/spreadsheetml/2006/main" count="265" uniqueCount="124">
  <si>
    <t>用途</t>
  </si>
  <si>
    <t>廃棄物</t>
  </si>
  <si>
    <t>最低必要個数</t>
  </si>
  <si>
    <t>必要個数</t>
  </si>
  <si>
    <t>燃やすごみ</t>
  </si>
  <si>
    <t>人×</t>
  </si>
  <si>
    <t>㎏×</t>
  </si>
  <si>
    <t>日÷</t>
  </si>
  <si>
    <t>㎏＝</t>
  </si>
  <si>
    <t>①</t>
  </si>
  <si>
    <t>×</t>
  </si>
  <si>
    <t>排出基準</t>
  </si>
  <si>
    <t>廃棄物等の割合</t>
  </si>
  <si>
    <t>収集間隔</t>
  </si>
  <si>
    <t>÷</t>
  </si>
  <si>
    <t>容器容量</t>
  </si>
  <si>
    <t>＝</t>
  </si>
  <si>
    <t>②</t>
  </si>
  <si>
    <t>③</t>
  </si>
  <si>
    <t>㎡×</t>
  </si>
  <si>
    <t>可　燃</t>
  </si>
  <si>
    <t>不　燃</t>
  </si>
  <si>
    <t>個</t>
  </si>
  <si>
    <t>容器数合計</t>
  </si>
  <si>
    <t>保管場所面積の算定</t>
  </si>
  <si>
    <t>容器の直径又は縦</t>
  </si>
  <si>
    <t>ｍ×</t>
  </si>
  <si>
    <t>個÷</t>
  </si>
  <si>
    <t>ｍ×　容器数</t>
  </si>
  <si>
    <t>㎡</t>
  </si>
  <si>
    <t>洗浄排水設備面積</t>
  </si>
  <si>
    <t>作業場必要面積</t>
  </si>
  <si>
    <t>段＝</t>
  </si>
  <si>
    <t>粗大ごみ保管面積</t>
  </si>
  <si>
    <t>算定上の注意</t>
  </si>
  <si>
    <t>１　計算は、用途別に実施し、必要個数を算定する。</t>
  </si>
  <si>
    <t>７　必要個数は、Ｂの小数点以下を切り捨てる。</t>
  </si>
  <si>
    <t>８　予備率は、４０％を確保する。</t>
  </si>
  <si>
    <t>９　必要個数が、最低必要個数より少ない場合は、最低必要個数を必要個数とする。</t>
  </si>
  <si>
    <t>ペットボトル</t>
  </si>
  <si>
    <t>合計（①＋②＋③）</t>
  </si>
  <si>
    <t>④</t>
  </si>
  <si>
    <t>⑤</t>
  </si>
  <si>
    <t>⑥</t>
  </si>
  <si>
    <t>⑦</t>
  </si>
  <si>
    <t>⑧</t>
  </si>
  <si>
    <t>束</t>
  </si>
  <si>
    <t>別表５</t>
  </si>
  <si>
    <t>古　紙</t>
  </si>
  <si>
    <t>び　ん</t>
  </si>
  <si>
    <t>別表５　</t>
  </si>
  <si>
    <t>容器数・保管場所面積の算定（事業系）</t>
  </si>
  <si>
    <t>事務所</t>
  </si>
  <si>
    <t>文化・娯楽施設</t>
  </si>
  <si>
    <t>倉庫・駐車場</t>
  </si>
  <si>
    <t>店舗
（飲食店）</t>
  </si>
  <si>
    <t>容器数・保管場所の算定（集合住宅用）</t>
  </si>
  <si>
    <t>Aの①～⑧
　×１．４</t>
  </si>
  <si>
    <t>人員</t>
  </si>
  <si>
    <t>床面積</t>
  </si>
  <si>
    <t>可燃Ａの
①+③+⑤+⑦</t>
  </si>
  <si>
    <t>不燃Aの
②+④+⑥+⑧</t>
  </si>
  <si>
    <t>A</t>
  </si>
  <si>
    <r>
      <t>予備率の加算</t>
    </r>
    <r>
      <rPr>
        <b/>
        <sz val="12"/>
        <color indexed="8"/>
        <rFont val="ＭＳ Ｐゴシック"/>
        <family val="3"/>
      </rPr>
      <t>B</t>
    </r>
  </si>
  <si>
    <t>２　事務所、店舗等のそれぞれの有効面積を記入する。</t>
  </si>
  <si>
    <t>３　収集間隔を、実態により記入する。</t>
  </si>
  <si>
    <t>４　容器１個当たりの容量は、原則として１５ｋｇ（６０リットル）とする。</t>
  </si>
  <si>
    <t>５　個数の算定は、可燃と不燃を区分する。、Ａの①～⑧を合算して必要個数等を算出する。</t>
  </si>
  <si>
    <t>６　Ａは、小数点第２位を四捨五入する。事業系の用途が複数の場合、Ａの①～⑧を合算して必要個数等を算出する。</t>
  </si>
  <si>
    <t>種別</t>
  </si>
  <si>
    <t>小　　計</t>
  </si>
  <si>
    <t>住　 宅</t>
  </si>
  <si>
    <t>容器数</t>
  </si>
  <si>
    <t>個</t>
  </si>
  <si>
    <r>
      <t>予備率の加算（40％）</t>
    </r>
    <r>
      <rPr>
        <b/>
        <sz val="11"/>
        <color indexed="8"/>
        <rFont val="ＭＳ Ｐゴシック"/>
        <family val="3"/>
      </rPr>
      <t>B</t>
    </r>
  </si>
  <si>
    <t>A</t>
  </si>
  <si>
    <t>缶</t>
  </si>
  <si>
    <t>ペットボトル</t>
  </si>
  <si>
    <t>容器の直径又は縦</t>
  </si>
  <si>
    <t>古紙の縦</t>
  </si>
  <si>
    <t>×</t>
  </si>
  <si>
    <t>容器の直径又は横</t>
  </si>
  <si>
    <t>古紙の横</t>
  </si>
  <si>
    <t>束数</t>
  </si>
  <si>
    <t>び　ん</t>
  </si>
  <si>
    <t>㎡</t>
  </si>
  <si>
    <t>４　必要個数は、Ｂの小数点以下を切り捨てます。</t>
  </si>
  <si>
    <t>５　予備率は、４０％を確保します。</t>
  </si>
  <si>
    <t>６　必要個数が、最低必要個数より少ない場合は、最低必要個数を必要個数とします。</t>
  </si>
  <si>
    <t>１　人員数を記入すれば、自動的に必要個数が計算されます。</t>
  </si>
  <si>
    <t>１　ごみ容器のサイズは、丸型容器の場合は直径０．６ｍ、角型容器の場合は０．５５ｍ×０．３５ｍを基準とします。</t>
  </si>
  <si>
    <t>２　古紙の束は、０．３ｍ×０．２ｍを基準とします。</t>
  </si>
  <si>
    <t>容器保管
必要面積</t>
  </si>
  <si>
    <t>容器の直径
又は横</t>
  </si>
  <si>
    <r>
      <t>３　Ａは、小数点第２位を四捨五入します。</t>
    </r>
    <r>
      <rPr>
        <sz val="11"/>
        <rFont val="ＭＳ Ｐゴシック"/>
        <family val="3"/>
      </rPr>
      <t>「最低必要個数」はAを切り上げます。</t>
    </r>
  </si>
  <si>
    <t>リサイクル資源保管場所</t>
  </si>
  <si>
    <t>廃棄物
保管場所</t>
  </si>
  <si>
    <t>計</t>
  </si>
  <si>
    <t>リサイクル資源保管場所面積</t>
  </si>
  <si>
    <t>÷</t>
  </si>
  <si>
    <t>段＝</t>
  </si>
  <si>
    <t>総　合　計</t>
  </si>
  <si>
    <t>㎡</t>
  </si>
  <si>
    <t>ケース数</t>
  </si>
  <si>
    <t>ケースの縦</t>
  </si>
  <si>
    <t>ネットの縦</t>
  </si>
  <si>
    <t>ケースの横</t>
  </si>
  <si>
    <t>ネットの横</t>
  </si>
  <si>
    <t>燃やすごみ
陶器・ガラス・金属ごみ
プラ容器包装</t>
  </si>
  <si>
    <t>３　びん・缶のケースの大きさは、　０．５３ｍ×０．３６ｍを基準とし、ペットボトルのネットの大きさは、０．４ｍ×０．４ｍを基準とします。</t>
  </si>
  <si>
    <t>廃棄物＋リサイクル資源保管場所面積</t>
  </si>
  <si>
    <t>用語解説</t>
  </si>
  <si>
    <t>　　　　　　排出基準　　　　　　　　　　区民一人あたりが、一日に排出する資源及びごみの量</t>
  </si>
  <si>
    <t>　　　　　　廃棄物等の割合　　　　 　中野区の資源及びごみの組成割合</t>
  </si>
  <si>
    <t>　　　　　　収集間隔　　　　　　　　　　資源及びごみが、保管庫に置かれている日数</t>
  </si>
  <si>
    <t>２　収集間隔は、原則として、燃やすごみ（３日）・陶器ガラス金属ごみ（１３日）・プラ製容器包装、古紙、びん・缶・ペットボトル（６日）になっています。</t>
  </si>
  <si>
    <t>４　作業場必要面積は、各々１．５㎡以上を確保してください。ごみ置場とリサイクル資源保管場所を一体として設置する場合は、合わせて１．５㎡以上を確保してください。</t>
  </si>
  <si>
    <t>５　廃棄物保管場所には、洗浄排水設備を設置してください。</t>
  </si>
  <si>
    <t>６　粗大ごみ保管場所は、３㎡以上を確保してください。</t>
  </si>
  <si>
    <r>
      <t>７　リサイクル資源保管場所の面積には、</t>
    </r>
    <r>
      <rPr>
        <u val="single"/>
        <sz val="11"/>
        <color indexed="8"/>
        <rFont val="ＭＳ Ｐゴシック"/>
        <family val="3"/>
      </rPr>
      <t>棚一段分</t>
    </r>
    <r>
      <rPr>
        <sz val="11"/>
        <color indexed="8"/>
        <rFont val="Calibri"/>
        <family val="3"/>
      </rPr>
      <t>の面積が参入できます。</t>
    </r>
  </si>
  <si>
    <t>陶器ガラス金属　　　　ごみ</t>
  </si>
  <si>
    <t>ﾌﾟﾗｽﾁｯｸ製　　　　容器包装</t>
  </si>
  <si>
    <t>作業場必要面積</t>
  </si>
  <si>
    <t>８　反転コンテナボックス（燃やすごみのみ・概ね１００戸以上）については、作成要領の別表４をご確認ください。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</si>
</sst>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_);[Red]\(0.0\)"/>
    <numFmt numFmtId="180" formatCode="0.0_ "/>
    <numFmt numFmtId="181" formatCode="0.00000_ "/>
    <numFmt numFmtId="182" formatCode="0.0000_ "/>
    <numFmt numFmtId="183" formatCode="0.000_ "/>
    <numFmt numFmtId="184" formatCode="0&quot;個&quot;"/>
    <numFmt numFmtId="185" formatCode="0&quot;束&quot;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  <font>
      <b/>
      <sz val="16"/>
      <color indexed="8"/>
      <name val="Calibri"/>
      <family val="3"/>
    </font>
    <font>
      <b/>
      <sz val="14"/>
      <color indexed="8"/>
      <name val="Calibri"/>
      <family val="3"/>
    </font>
    <font>
      <sz val="9"/>
      <color indexed="8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800001084804535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medium"/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double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dotted"/>
      <right style="dotted"/>
      <top style="thick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thick"/>
      <bottom style="double"/>
    </border>
    <border>
      <left style="dotted"/>
      <right style="dotted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38" fillId="34" borderId="20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/>
    </xf>
    <xf numFmtId="0" fontId="38" fillId="34" borderId="2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38" fillId="34" borderId="33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8" fillId="34" borderId="33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38" fillId="34" borderId="23" xfId="0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vertical="center"/>
      <protection locked="0"/>
    </xf>
    <xf numFmtId="176" fontId="0" fillId="0" borderId="12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33" borderId="29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35" borderId="40" xfId="0" applyFont="1" applyFill="1" applyBorder="1" applyAlignment="1" applyProtection="1">
      <alignment vertical="center"/>
      <protection/>
    </xf>
    <xf numFmtId="176" fontId="0" fillId="0" borderId="2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5" borderId="20" xfId="0" applyFont="1" applyFill="1" applyBorder="1" applyAlignment="1" applyProtection="1">
      <alignment horizontal="left"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4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35" borderId="44" xfId="0" applyFont="1" applyFill="1" applyBorder="1" applyAlignment="1" applyProtection="1">
      <alignment vertical="center"/>
      <protection/>
    </xf>
    <xf numFmtId="179" fontId="0" fillId="0" borderId="20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left" vertical="center"/>
    </xf>
    <xf numFmtId="0" fontId="0" fillId="35" borderId="49" xfId="0" applyFont="1" applyFill="1" applyBorder="1" applyAlignment="1" applyProtection="1">
      <alignment horizontal="left" vertical="center"/>
      <protection/>
    </xf>
    <xf numFmtId="0" fontId="0" fillId="35" borderId="49" xfId="0" applyFont="1" applyFill="1" applyBorder="1" applyAlignment="1" applyProtection="1">
      <alignment vertical="center"/>
      <protection/>
    </xf>
    <xf numFmtId="0" fontId="0" fillId="35" borderId="49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9" fontId="0" fillId="0" borderId="5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176" fontId="0" fillId="0" borderId="45" xfId="0" applyNumberFormat="1" applyFont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34" borderId="51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34" borderId="52" xfId="0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34" borderId="52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34" borderId="53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46" fillId="0" borderId="54" xfId="0" applyFont="1" applyBorder="1" applyAlignment="1">
      <alignment vertical="center" textRotation="255" wrapText="1"/>
    </xf>
    <xf numFmtId="0" fontId="0" fillId="0" borderId="5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56" xfId="0" applyFont="1" applyBorder="1" applyAlignment="1" quotePrefix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78" fontId="0" fillId="0" borderId="62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8" fontId="45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3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80" fontId="47" fillId="0" borderId="66" xfId="0" applyNumberFormat="1" applyFont="1" applyBorder="1" applyAlignment="1">
      <alignment vertical="center"/>
    </xf>
    <xf numFmtId="180" fontId="47" fillId="0" borderId="67" xfId="0" applyNumberFormat="1" applyFont="1" applyBorder="1" applyAlignment="1">
      <alignment vertical="center"/>
    </xf>
    <xf numFmtId="180" fontId="47" fillId="0" borderId="68" xfId="0" applyNumberFormat="1" applyFont="1" applyBorder="1" applyAlignment="1">
      <alignment vertical="center"/>
    </xf>
    <xf numFmtId="0" fontId="38" fillId="0" borderId="0" xfId="0" applyFont="1" applyAlignment="1">
      <alignment/>
    </xf>
    <xf numFmtId="178" fontId="0" fillId="0" borderId="69" xfId="0" applyNumberFormat="1" applyFont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70" xfId="0" applyFont="1" applyBorder="1" applyAlignment="1">
      <alignment horizontal="center" vertical="center"/>
    </xf>
    <xf numFmtId="178" fontId="45" fillId="0" borderId="62" xfId="0" applyNumberFormat="1" applyFont="1" applyBorder="1" applyAlignment="1">
      <alignment vertical="center"/>
    </xf>
    <xf numFmtId="178" fontId="45" fillId="0" borderId="71" xfId="0" applyNumberFormat="1" applyFont="1" applyBorder="1" applyAlignment="1">
      <alignment vertical="center"/>
    </xf>
    <xf numFmtId="178" fontId="45" fillId="0" borderId="7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73" xfId="0" applyFont="1" applyBorder="1" applyAlignment="1">
      <alignment vertical="center" textRotation="255" wrapText="1"/>
    </xf>
    <xf numFmtId="0" fontId="0" fillId="0" borderId="7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184" fontId="0" fillId="36" borderId="7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178" fontId="0" fillId="0" borderId="7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5" borderId="64" xfId="0" applyFont="1" applyFill="1" applyBorder="1" applyAlignment="1">
      <alignment horizontal="center" vertical="center"/>
    </xf>
    <xf numFmtId="0" fontId="0" fillId="35" borderId="73" xfId="0" applyFont="1" applyFill="1" applyBorder="1" applyAlignment="1">
      <alignment vertical="center"/>
    </xf>
    <xf numFmtId="0" fontId="0" fillId="35" borderId="73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0" fillId="35" borderId="76" xfId="0" applyNumberFormat="1" applyFont="1" applyFill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48" fillId="0" borderId="54" xfId="0" applyFont="1" applyBorder="1" applyAlignment="1">
      <alignment vertical="center" textRotation="255"/>
    </xf>
    <xf numFmtId="0" fontId="48" fillId="0" borderId="60" xfId="0" applyFont="1" applyBorder="1" applyAlignment="1">
      <alignment vertical="center" textRotation="255"/>
    </xf>
    <xf numFmtId="0" fontId="48" fillId="0" borderId="79" xfId="0" applyFont="1" applyBorder="1" applyAlignment="1">
      <alignment vertical="center" textRotation="255"/>
    </xf>
    <xf numFmtId="184" fontId="0" fillId="36" borderId="10" xfId="0" applyNumberFormat="1" applyFont="1" applyFill="1" applyBorder="1" applyAlignment="1">
      <alignment horizontal="center" vertical="center"/>
    </xf>
    <xf numFmtId="184" fontId="0" fillId="36" borderId="46" xfId="0" applyNumberFormat="1" applyFont="1" applyFill="1" applyBorder="1" applyAlignment="1">
      <alignment horizontal="center" vertical="center"/>
    </xf>
    <xf numFmtId="185" fontId="0" fillId="36" borderId="55" xfId="0" applyNumberFormat="1" applyFont="1" applyFill="1" applyBorder="1" applyAlignment="1">
      <alignment horizontal="center" vertical="center"/>
    </xf>
    <xf numFmtId="185" fontId="0" fillId="36" borderId="78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38" fillId="0" borderId="35" xfId="0" applyFont="1" applyBorder="1" applyAlignment="1" applyProtection="1">
      <alignment horizontal="center" vertical="center"/>
      <protection locked="0"/>
    </xf>
    <xf numFmtId="0" fontId="38" fillId="0" borderId="81" xfId="0" applyFont="1" applyBorder="1" applyAlignment="1" applyProtection="1">
      <alignment horizontal="center" vertical="center"/>
      <protection locked="0"/>
    </xf>
    <xf numFmtId="0" fontId="38" fillId="0" borderId="36" xfId="0" applyFont="1" applyBorder="1" applyAlignment="1" applyProtection="1">
      <alignment horizontal="center" vertical="center"/>
      <protection locked="0"/>
    </xf>
    <xf numFmtId="0" fontId="0" fillId="35" borderId="82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177" fontId="0" fillId="35" borderId="83" xfId="0" applyNumberFormat="1" applyFont="1" applyFill="1" applyBorder="1" applyAlignment="1">
      <alignment horizontal="center" vertical="center"/>
    </xf>
    <xf numFmtId="177" fontId="0" fillId="35" borderId="84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89" xfId="0" applyFont="1" applyBorder="1" applyAlignment="1">
      <alignment vertical="center"/>
    </xf>
    <xf numFmtId="0" fontId="46" fillId="0" borderId="59" xfId="0" applyFont="1" applyBorder="1" applyAlignment="1">
      <alignment horizontal="center" vertical="center" wrapText="1"/>
    </xf>
    <xf numFmtId="0" fontId="46" fillId="0" borderId="8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184" fontId="0" fillId="36" borderId="59" xfId="0" applyNumberFormat="1" applyFont="1" applyFill="1" applyBorder="1" applyAlignment="1">
      <alignment horizontal="center" vertical="center"/>
    </xf>
    <xf numFmtId="184" fontId="0" fillId="36" borderId="80" xfId="0" applyNumberFormat="1" applyFont="1" applyFill="1" applyBorder="1" applyAlignment="1">
      <alignment horizontal="center" vertical="center"/>
    </xf>
    <xf numFmtId="184" fontId="0" fillId="36" borderId="56" xfId="0" applyNumberFormat="1" applyFont="1" applyFill="1" applyBorder="1" applyAlignment="1">
      <alignment horizontal="center" vertical="center"/>
    </xf>
    <xf numFmtId="184" fontId="0" fillId="36" borderId="90" xfId="0" applyNumberFormat="1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 textRotation="255"/>
    </xf>
    <xf numFmtId="0" fontId="0" fillId="33" borderId="92" xfId="0" applyFont="1" applyFill="1" applyBorder="1" applyAlignment="1">
      <alignment horizontal="center" vertical="center" textRotation="255"/>
    </xf>
    <xf numFmtId="0" fontId="0" fillId="33" borderId="93" xfId="0" applyFont="1" applyFill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78" fontId="0" fillId="0" borderId="32" xfId="0" applyNumberFormat="1" applyFont="1" applyBorder="1" applyAlignment="1">
      <alignment horizontal="right" vertical="center"/>
    </xf>
    <xf numFmtId="0" fontId="0" fillId="0" borderId="94" xfId="0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78" fontId="0" fillId="0" borderId="76" xfId="0" applyNumberFormat="1" applyFont="1" applyBorder="1" applyAlignment="1">
      <alignment vertical="center"/>
    </xf>
    <xf numFmtId="0" fontId="0" fillId="33" borderId="95" xfId="0" applyFont="1" applyFill="1" applyBorder="1" applyAlignment="1">
      <alignment horizontal="center" vertical="center" wrapText="1"/>
    </xf>
    <xf numFmtId="0" fontId="0" fillId="33" borderId="96" xfId="0" applyFont="1" applyFill="1" applyBorder="1" applyAlignment="1">
      <alignment horizontal="center" vertical="center" wrapText="1"/>
    </xf>
    <xf numFmtId="0" fontId="0" fillId="33" borderId="9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9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33" borderId="97" xfId="0" applyFont="1" applyFill="1" applyBorder="1" applyAlignment="1">
      <alignment horizontal="center" vertical="center"/>
    </xf>
    <xf numFmtId="178" fontId="0" fillId="0" borderId="98" xfId="0" applyNumberFormat="1" applyFont="1" applyFill="1" applyBorder="1" applyAlignment="1">
      <alignment horizontal="center" vertical="center"/>
    </xf>
    <xf numFmtId="178" fontId="0" fillId="0" borderId="99" xfId="0" applyNumberFormat="1" applyFont="1" applyFill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176" fontId="0" fillId="0" borderId="31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0" fontId="0" fillId="33" borderId="102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left" vertical="center" wrapText="1"/>
    </xf>
    <xf numFmtId="0" fontId="0" fillId="33" borderId="103" xfId="0" applyFont="1" applyFill="1" applyBorder="1" applyAlignment="1">
      <alignment horizontal="center" vertical="center" wrapText="1"/>
    </xf>
    <xf numFmtId="0" fontId="0" fillId="33" borderId="10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13.00390625" style="1" customWidth="1"/>
    <col min="4" max="4" width="7.8515625" style="0" customWidth="1"/>
    <col min="5" max="5" width="4.7109375" style="0" customWidth="1"/>
    <col min="6" max="6" width="8.28125" style="0" customWidth="1"/>
    <col min="7" max="7" width="4.421875" style="0" customWidth="1"/>
    <col min="8" max="8" width="9.00390625" style="0" customWidth="1"/>
    <col min="9" max="9" width="2.57421875" style="0" customWidth="1"/>
    <col min="10" max="10" width="8.8515625" style="0" customWidth="1"/>
    <col min="11" max="11" width="5.140625" style="0" customWidth="1"/>
    <col min="12" max="12" width="8.421875" style="0" customWidth="1"/>
    <col min="13" max="13" width="4.7109375" style="0" customWidth="1"/>
    <col min="14" max="14" width="7.140625" style="0" customWidth="1"/>
    <col min="15" max="15" width="3.421875" style="0" customWidth="1"/>
    <col min="16" max="16" width="8.421875" style="0" customWidth="1"/>
    <col min="17" max="17" width="4.00390625" style="0" customWidth="1"/>
    <col min="18" max="18" width="6.57421875" style="0" customWidth="1"/>
    <col min="19" max="19" width="4.57421875" style="0" customWidth="1"/>
    <col min="20" max="20" width="9.421875" style="0" customWidth="1"/>
  </cols>
  <sheetData>
    <row r="1" spans="3:5" ht="37.5" customHeight="1" thickBot="1">
      <c r="C1" s="28" t="s">
        <v>47</v>
      </c>
      <c r="E1" s="29" t="s">
        <v>56</v>
      </c>
    </row>
    <row r="2" spans="2:20" ht="37.5" customHeight="1" thickBot="1">
      <c r="B2" s="22" t="s">
        <v>0</v>
      </c>
      <c r="C2" s="23" t="s">
        <v>69</v>
      </c>
      <c r="D2" s="46" t="s">
        <v>58</v>
      </c>
      <c r="E2" s="8" t="s">
        <v>10</v>
      </c>
      <c r="F2" s="9" t="s">
        <v>11</v>
      </c>
      <c r="G2" s="8" t="s">
        <v>10</v>
      </c>
      <c r="H2" s="10" t="s">
        <v>12</v>
      </c>
      <c r="I2" s="8" t="s">
        <v>10</v>
      </c>
      <c r="J2" s="9" t="s">
        <v>13</v>
      </c>
      <c r="K2" s="8" t="s">
        <v>14</v>
      </c>
      <c r="L2" s="9" t="s">
        <v>15</v>
      </c>
      <c r="M2" s="8" t="s">
        <v>16</v>
      </c>
      <c r="N2" s="80" t="s">
        <v>75</v>
      </c>
      <c r="O2" s="12"/>
      <c r="P2" s="229" t="s">
        <v>2</v>
      </c>
      <c r="Q2" s="230"/>
      <c r="R2" s="236" t="s">
        <v>74</v>
      </c>
      <c r="S2" s="237"/>
      <c r="T2" s="13" t="s">
        <v>3</v>
      </c>
    </row>
    <row r="3" spans="2:20" ht="36" customHeight="1">
      <c r="B3" s="224" t="s">
        <v>71</v>
      </c>
      <c r="C3" s="2" t="s">
        <v>4</v>
      </c>
      <c r="D3" s="198"/>
      <c r="E3" s="21" t="s">
        <v>5</v>
      </c>
      <c r="F3" s="47">
        <v>0.8</v>
      </c>
      <c r="G3" s="48" t="s">
        <v>6</v>
      </c>
      <c r="H3" s="47">
        <v>0.68</v>
      </c>
      <c r="I3" s="49" t="s">
        <v>10</v>
      </c>
      <c r="J3" s="47">
        <v>3</v>
      </c>
      <c r="K3" s="48" t="s">
        <v>7</v>
      </c>
      <c r="L3" s="47">
        <v>14</v>
      </c>
      <c r="M3" s="14" t="s">
        <v>8</v>
      </c>
      <c r="N3" s="77">
        <f>D3*F3*H3*J3/L3</f>
        <v>0</v>
      </c>
      <c r="O3" s="15" t="s">
        <v>9</v>
      </c>
      <c r="P3" s="68">
        <f>ROUNDUP(N3,0)</f>
        <v>0</v>
      </c>
      <c r="Q3" s="3" t="s">
        <v>22</v>
      </c>
      <c r="R3" s="231">
        <f>(N3+N4+N5)*1.4</f>
        <v>0</v>
      </c>
      <c r="S3" s="232"/>
      <c r="T3" s="207">
        <f>ROUNDDOWN(R3,0)</f>
        <v>0</v>
      </c>
    </row>
    <row r="4" spans="2:20" ht="36" customHeight="1">
      <c r="B4" s="225"/>
      <c r="C4" s="170" t="s">
        <v>120</v>
      </c>
      <c r="D4" s="199"/>
      <c r="E4" s="21" t="s">
        <v>5</v>
      </c>
      <c r="F4" s="47">
        <v>0.8</v>
      </c>
      <c r="G4" s="48" t="s">
        <v>6</v>
      </c>
      <c r="H4" s="47">
        <v>0.03</v>
      </c>
      <c r="I4" s="49" t="s">
        <v>10</v>
      </c>
      <c r="J4" s="47">
        <v>13</v>
      </c>
      <c r="K4" s="48" t="s">
        <v>7</v>
      </c>
      <c r="L4" s="47">
        <v>18</v>
      </c>
      <c r="M4" s="14" t="s">
        <v>8</v>
      </c>
      <c r="N4" s="77">
        <f>D3*F4*H4*J4/L4</f>
        <v>0</v>
      </c>
      <c r="O4" s="15" t="s">
        <v>17</v>
      </c>
      <c r="P4" s="68">
        <f>ROUNDUP(N4,0)</f>
        <v>0</v>
      </c>
      <c r="Q4" s="3" t="s">
        <v>22</v>
      </c>
      <c r="R4" s="233"/>
      <c r="S4" s="234"/>
      <c r="T4" s="208"/>
    </row>
    <row r="5" spans="2:20" ht="36" customHeight="1" thickBot="1">
      <c r="B5" s="225"/>
      <c r="C5" s="166" t="s">
        <v>121</v>
      </c>
      <c r="D5" s="200"/>
      <c r="E5" s="21" t="s">
        <v>5</v>
      </c>
      <c r="F5" s="47">
        <v>0.8</v>
      </c>
      <c r="G5" s="48" t="s">
        <v>6</v>
      </c>
      <c r="H5" s="47">
        <v>0.03</v>
      </c>
      <c r="I5" s="49" t="s">
        <v>10</v>
      </c>
      <c r="J5" s="47">
        <v>6</v>
      </c>
      <c r="K5" s="48" t="s">
        <v>7</v>
      </c>
      <c r="L5" s="47">
        <v>3</v>
      </c>
      <c r="M5" s="14" t="s">
        <v>8</v>
      </c>
      <c r="N5" s="78">
        <f>D3*F5*H5*J5/L5</f>
        <v>0</v>
      </c>
      <c r="O5" s="15" t="s">
        <v>18</v>
      </c>
      <c r="P5" s="69">
        <f>ROUNDUP(N5,0)</f>
        <v>0</v>
      </c>
      <c r="Q5" s="3" t="s">
        <v>22</v>
      </c>
      <c r="R5" s="233"/>
      <c r="S5" s="234"/>
      <c r="T5" s="209"/>
    </row>
    <row r="6" spans="2:20" ht="39.75" customHeight="1" thickBot="1" thickTop="1">
      <c r="B6" s="225"/>
      <c r="C6" s="228" t="s">
        <v>70</v>
      </c>
      <c r="D6" s="218"/>
      <c r="E6" s="81"/>
      <c r="F6" s="67"/>
      <c r="G6" s="72"/>
      <c r="H6" s="67"/>
      <c r="I6" s="73"/>
      <c r="J6" s="67"/>
      <c r="K6" s="72"/>
      <c r="L6" s="67"/>
      <c r="M6" s="82"/>
      <c r="N6" s="205" t="s">
        <v>72</v>
      </c>
      <c r="O6" s="206"/>
      <c r="P6" s="4">
        <f>SUM(P3:P5)</f>
        <v>0</v>
      </c>
      <c r="Q6" s="83" t="s">
        <v>22</v>
      </c>
      <c r="R6" s="238"/>
      <c r="S6" s="185"/>
      <c r="T6" s="104">
        <f>SUM(T3:T5)</f>
        <v>0</v>
      </c>
    </row>
    <row r="7" spans="2:20" ht="36" customHeight="1" thickTop="1">
      <c r="B7" s="225"/>
      <c r="C7" s="2" t="s">
        <v>48</v>
      </c>
      <c r="D7" s="198"/>
      <c r="E7" s="21" t="s">
        <v>5</v>
      </c>
      <c r="F7" s="47">
        <v>0.8</v>
      </c>
      <c r="G7" s="48" t="s">
        <v>6</v>
      </c>
      <c r="H7" s="47">
        <v>0.19</v>
      </c>
      <c r="I7" s="49" t="s">
        <v>10</v>
      </c>
      <c r="J7" s="47">
        <v>6</v>
      </c>
      <c r="K7" s="48" t="s">
        <v>7</v>
      </c>
      <c r="L7" s="47">
        <v>8</v>
      </c>
      <c r="M7" s="14" t="s">
        <v>8</v>
      </c>
      <c r="N7" s="79">
        <f>ROUND((D7*F7*H7*J7/L7),1)</f>
        <v>0</v>
      </c>
      <c r="O7" s="15" t="s">
        <v>41</v>
      </c>
      <c r="P7" s="106">
        <f>ROUNDUP(N7,0)</f>
        <v>0</v>
      </c>
      <c r="Q7" s="75" t="s">
        <v>46</v>
      </c>
      <c r="R7" s="180">
        <f>N7*1.4</f>
        <v>0</v>
      </c>
      <c r="S7" s="181"/>
      <c r="T7" s="146">
        <f>ROUNDDOWN(R7,0)</f>
        <v>0</v>
      </c>
    </row>
    <row r="8" spans="2:20" ht="36" customHeight="1">
      <c r="B8" s="225"/>
      <c r="C8" s="2" t="s">
        <v>49</v>
      </c>
      <c r="D8" s="199"/>
      <c r="E8" s="21" t="s">
        <v>5</v>
      </c>
      <c r="F8" s="47">
        <v>0.8</v>
      </c>
      <c r="G8" s="48" t="s">
        <v>6</v>
      </c>
      <c r="H8" s="47">
        <v>0.03</v>
      </c>
      <c r="I8" s="49" t="s">
        <v>10</v>
      </c>
      <c r="J8" s="47">
        <v>6</v>
      </c>
      <c r="K8" s="48" t="s">
        <v>7</v>
      </c>
      <c r="L8" s="47">
        <v>15</v>
      </c>
      <c r="M8" s="14" t="s">
        <v>8</v>
      </c>
      <c r="N8" s="77">
        <f>ROUND(D7*F8*H8*J8/L8,1)</f>
        <v>0</v>
      </c>
      <c r="O8" s="15" t="s">
        <v>42</v>
      </c>
      <c r="P8" s="68">
        <f>ROUNDUP(N8,0)</f>
        <v>0</v>
      </c>
      <c r="Q8" s="3" t="s">
        <v>22</v>
      </c>
      <c r="R8" s="180">
        <f>N8*1.4</f>
        <v>0</v>
      </c>
      <c r="S8" s="181"/>
      <c r="T8" s="70">
        <f>ROUNDDOWN(R8,0)</f>
        <v>0</v>
      </c>
    </row>
    <row r="9" spans="2:20" ht="36" customHeight="1">
      <c r="B9" s="225"/>
      <c r="C9" s="134" t="s">
        <v>76</v>
      </c>
      <c r="D9" s="199"/>
      <c r="E9" s="21" t="s">
        <v>5</v>
      </c>
      <c r="F9" s="47">
        <v>0.8</v>
      </c>
      <c r="G9" s="48" t="s">
        <v>6</v>
      </c>
      <c r="H9" s="47">
        <v>0.02</v>
      </c>
      <c r="I9" s="49" t="s">
        <v>10</v>
      </c>
      <c r="J9" s="47">
        <v>6</v>
      </c>
      <c r="K9" s="48" t="s">
        <v>7</v>
      </c>
      <c r="L9" s="47">
        <v>3</v>
      </c>
      <c r="M9" s="14" t="s">
        <v>8</v>
      </c>
      <c r="N9" s="77">
        <f>ROUND(D7*F9*H9*J9/L9,1)</f>
        <v>0</v>
      </c>
      <c r="O9" s="15" t="s">
        <v>43</v>
      </c>
      <c r="P9" s="68">
        <f>ROUNDUP(N9,0)</f>
        <v>0</v>
      </c>
      <c r="Q9" s="3" t="s">
        <v>22</v>
      </c>
      <c r="R9" s="180">
        <f>N9*1.4</f>
        <v>0</v>
      </c>
      <c r="S9" s="181"/>
      <c r="T9" s="70">
        <f>ROUNDDOWN(R9,0)</f>
        <v>0</v>
      </c>
    </row>
    <row r="10" spans="2:20" ht="36" customHeight="1" thickBot="1">
      <c r="B10" s="225"/>
      <c r="C10" s="41" t="s">
        <v>39</v>
      </c>
      <c r="D10" s="199"/>
      <c r="E10" s="21" t="s">
        <v>5</v>
      </c>
      <c r="F10" s="50">
        <v>0.8</v>
      </c>
      <c r="G10" s="48" t="s">
        <v>6</v>
      </c>
      <c r="H10" s="50">
        <v>0.02</v>
      </c>
      <c r="I10" s="49" t="s">
        <v>10</v>
      </c>
      <c r="J10" s="50">
        <v>6</v>
      </c>
      <c r="K10" s="48" t="s">
        <v>7</v>
      </c>
      <c r="L10" s="50">
        <v>3</v>
      </c>
      <c r="M10" s="14" t="s">
        <v>8</v>
      </c>
      <c r="N10" s="78">
        <f>ROUND(D7*F10*H10*J10/L10,1)</f>
        <v>0</v>
      </c>
      <c r="O10" s="15" t="s">
        <v>44</v>
      </c>
      <c r="P10" s="69">
        <f>ROUNDUP(N10,0)</f>
        <v>0</v>
      </c>
      <c r="Q10" s="3" t="s">
        <v>22</v>
      </c>
      <c r="R10" s="180">
        <f>N10*1.4</f>
        <v>0</v>
      </c>
      <c r="S10" s="181"/>
      <c r="T10" s="136">
        <f>ROUNDDOWN(R10,0)</f>
        <v>0</v>
      </c>
    </row>
    <row r="11" spans="2:20" ht="36" customHeight="1" thickBot="1" thickTop="1">
      <c r="B11" s="226"/>
      <c r="C11" s="201" t="s">
        <v>70</v>
      </c>
      <c r="D11" s="202"/>
      <c r="E11" s="84"/>
      <c r="F11" s="76"/>
      <c r="G11" s="85"/>
      <c r="H11" s="76"/>
      <c r="I11" s="86"/>
      <c r="J11" s="76"/>
      <c r="K11" s="85"/>
      <c r="L11" s="76"/>
      <c r="M11" s="87"/>
      <c r="N11" s="203" t="s">
        <v>103</v>
      </c>
      <c r="O11" s="204"/>
      <c r="P11" s="107">
        <f>SUM(P7:P10)</f>
        <v>0</v>
      </c>
      <c r="Q11" s="74" t="s">
        <v>73</v>
      </c>
      <c r="R11" s="184"/>
      <c r="S11" s="185"/>
      <c r="T11" s="105">
        <f>SUM(T7:T10)</f>
        <v>0</v>
      </c>
    </row>
    <row r="12" spans="2:20" ht="27" customHeight="1" thickTop="1">
      <c r="B12" t="s">
        <v>34</v>
      </c>
      <c r="C12" s="44"/>
      <c r="D12" s="43"/>
      <c r="E12" s="71"/>
      <c r="F12" s="71"/>
      <c r="G12" s="71"/>
      <c r="H12" s="71"/>
      <c r="I12" s="71"/>
      <c r="J12" s="71"/>
      <c r="K12" s="71"/>
      <c r="L12" s="71"/>
      <c r="M12" s="43"/>
      <c r="N12" s="227"/>
      <c r="O12" s="227"/>
      <c r="P12" s="97"/>
      <c r="Q12" s="88"/>
      <c r="R12" s="96"/>
      <c r="S12" s="96"/>
      <c r="T12" s="98"/>
    </row>
    <row r="13" spans="2:20" ht="15" customHeight="1">
      <c r="B13" s="71"/>
      <c r="C13" s="24" t="s">
        <v>89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95"/>
      <c r="O13" s="95"/>
      <c r="P13" s="97"/>
      <c r="Q13" s="94"/>
      <c r="R13" s="96"/>
      <c r="S13" s="96"/>
      <c r="T13" s="98"/>
    </row>
    <row r="14" spans="2:20" ht="15" customHeight="1">
      <c r="B14" s="71"/>
      <c r="C14" s="167" t="s">
        <v>115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95"/>
      <c r="O14" s="95"/>
      <c r="P14" s="97"/>
      <c r="Q14" s="94"/>
      <c r="R14" s="96"/>
      <c r="S14" s="96"/>
      <c r="T14" s="98"/>
    </row>
    <row r="15" spans="2:20" ht="15" customHeight="1">
      <c r="B15" s="71"/>
      <c r="C15" s="24" t="s">
        <v>94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95"/>
      <c r="O15" s="95"/>
      <c r="P15" s="97"/>
      <c r="Q15" s="94"/>
      <c r="R15" s="96"/>
      <c r="S15" s="96"/>
      <c r="T15" s="98"/>
    </row>
    <row r="16" spans="2:20" ht="15" customHeight="1">
      <c r="B16" s="71"/>
      <c r="C16" s="24" t="s">
        <v>86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95"/>
      <c r="O16" s="95"/>
      <c r="P16" s="97"/>
      <c r="Q16" s="94"/>
      <c r="R16" s="96"/>
      <c r="S16" s="96"/>
      <c r="T16" s="98"/>
    </row>
    <row r="17" spans="2:20" ht="15" customHeight="1">
      <c r="B17" s="71"/>
      <c r="C17" s="24" t="s">
        <v>87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95"/>
      <c r="O17" s="95"/>
      <c r="P17" s="97"/>
      <c r="Q17" s="94"/>
      <c r="R17" s="96"/>
      <c r="S17" s="96"/>
      <c r="T17" s="98"/>
    </row>
    <row r="18" spans="2:20" ht="15" customHeight="1">
      <c r="B18" s="71"/>
      <c r="C18" s="24" t="s">
        <v>88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95"/>
      <c r="O18" s="95"/>
      <c r="P18" s="97"/>
      <c r="Q18" s="94"/>
      <c r="R18" s="96"/>
      <c r="S18" s="96"/>
      <c r="T18" s="98"/>
    </row>
    <row r="19" spans="2:21" ht="15" customHeight="1">
      <c r="B19" s="182" t="s">
        <v>111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</row>
    <row r="20" spans="2:21" ht="15" customHeight="1">
      <c r="B20" s="182" t="s">
        <v>112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</row>
    <row r="21" spans="2:21" ht="15" customHeight="1">
      <c r="B21" s="182" t="s">
        <v>113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</row>
    <row r="22" spans="2:21" ht="15" customHeight="1">
      <c r="B22" s="182" t="s">
        <v>114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</row>
    <row r="23" spans="2:21" ht="15" customHeight="1">
      <c r="B23" s="168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2:21" ht="15" customHeight="1">
      <c r="B24" s="168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2:20" ht="12.75" customHeight="1">
      <c r="B25" s="71"/>
      <c r="C25" s="96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95"/>
      <c r="O25" s="95"/>
      <c r="P25" s="97"/>
      <c r="Q25" s="94"/>
      <c r="R25" s="96"/>
      <c r="S25" s="96"/>
      <c r="T25" s="98"/>
    </row>
    <row r="26" ht="28.5" customHeight="1" thickBot="1">
      <c r="F26" s="29" t="s">
        <v>24</v>
      </c>
    </row>
    <row r="27" spans="1:21" ht="48" customHeight="1" thickBot="1" thickTop="1">
      <c r="A27" s="121" t="s">
        <v>96</v>
      </c>
      <c r="B27" s="215" t="s">
        <v>108</v>
      </c>
      <c r="C27" s="216"/>
      <c r="D27" s="196" t="s">
        <v>78</v>
      </c>
      <c r="E27" s="197"/>
      <c r="F27" s="117">
        <v>0.55</v>
      </c>
      <c r="G27" s="118" t="s">
        <v>80</v>
      </c>
      <c r="H27" s="196" t="s">
        <v>81</v>
      </c>
      <c r="I27" s="197"/>
      <c r="J27" s="119">
        <v>0.35</v>
      </c>
      <c r="K27" s="118" t="s">
        <v>80</v>
      </c>
      <c r="L27" s="120" t="s">
        <v>72</v>
      </c>
      <c r="M27" s="220">
        <f>T3</f>
        <v>0</v>
      </c>
      <c r="N27" s="221"/>
      <c r="O27" s="129" t="s">
        <v>16</v>
      </c>
      <c r="P27" s="147">
        <f>F27*J27*M27</f>
        <v>0</v>
      </c>
      <c r="Q27" s="147" t="s">
        <v>99</v>
      </c>
      <c r="R27" s="175">
        <v>2</v>
      </c>
      <c r="S27" s="148" t="s">
        <v>100</v>
      </c>
      <c r="T27" s="157">
        <f>F27*J27*M27/R27</f>
        <v>0</v>
      </c>
      <c r="U27" s="89" t="s">
        <v>85</v>
      </c>
    </row>
    <row r="28" spans="1:21" ht="15" customHeight="1" thickBot="1" thickTop="1">
      <c r="A28" s="161"/>
      <c r="B28" s="162"/>
      <c r="C28" s="162"/>
      <c r="D28" s="162"/>
      <c r="E28" s="162"/>
      <c r="F28" s="176"/>
      <c r="G28" s="163"/>
      <c r="H28" s="162"/>
      <c r="I28" s="162"/>
      <c r="J28" s="177"/>
      <c r="K28" s="163"/>
      <c r="L28" s="164"/>
      <c r="M28" s="165"/>
      <c r="N28" s="165"/>
      <c r="O28" s="163"/>
      <c r="P28" s="163"/>
      <c r="Q28" s="139"/>
      <c r="R28" s="135"/>
      <c r="S28" s="135"/>
      <c r="T28" s="149"/>
      <c r="U28" s="89"/>
    </row>
    <row r="29" spans="1:21" ht="36" customHeight="1" thickTop="1">
      <c r="A29" s="188" t="s">
        <v>95</v>
      </c>
      <c r="B29" s="186" t="s">
        <v>48</v>
      </c>
      <c r="C29" s="187"/>
      <c r="D29" s="186" t="s">
        <v>79</v>
      </c>
      <c r="E29" s="187"/>
      <c r="F29" s="109">
        <v>0.3</v>
      </c>
      <c r="G29" s="110" t="s">
        <v>80</v>
      </c>
      <c r="H29" s="186" t="s">
        <v>82</v>
      </c>
      <c r="I29" s="187"/>
      <c r="J29" s="111">
        <v>0.2</v>
      </c>
      <c r="K29" s="110" t="s">
        <v>80</v>
      </c>
      <c r="L29" s="112" t="s">
        <v>83</v>
      </c>
      <c r="M29" s="193">
        <f>IF(P7&gt;T7,P7,T7)</f>
        <v>0</v>
      </c>
      <c r="N29" s="194"/>
      <c r="O29" s="122" t="s">
        <v>16</v>
      </c>
      <c r="P29" s="153">
        <f>F29*J29*M29</f>
        <v>0</v>
      </c>
      <c r="Q29" s="130"/>
      <c r="R29" s="102"/>
      <c r="S29" s="135"/>
      <c r="T29" s="150"/>
      <c r="U29" s="89"/>
    </row>
    <row r="30" spans="1:21" ht="36" customHeight="1">
      <c r="A30" s="189"/>
      <c r="B30" s="178" t="s">
        <v>84</v>
      </c>
      <c r="C30" s="179"/>
      <c r="D30" s="178" t="s">
        <v>104</v>
      </c>
      <c r="E30" s="179"/>
      <c r="F30" s="92">
        <v>0.53</v>
      </c>
      <c r="G30" s="90" t="s">
        <v>80</v>
      </c>
      <c r="H30" s="178" t="s">
        <v>106</v>
      </c>
      <c r="I30" s="179"/>
      <c r="J30" s="93">
        <v>0.36</v>
      </c>
      <c r="K30" s="90" t="s">
        <v>80</v>
      </c>
      <c r="L30" s="91" t="s">
        <v>72</v>
      </c>
      <c r="M30" s="191">
        <f>IF(P8&gt;T8,P8,T8)</f>
        <v>0</v>
      </c>
      <c r="N30" s="192"/>
      <c r="O30" s="123" t="s">
        <v>16</v>
      </c>
      <c r="P30" s="125">
        <f>F30*J30*M30</f>
        <v>0</v>
      </c>
      <c r="Q30" s="130"/>
      <c r="R30" s="102"/>
      <c r="S30" s="135"/>
      <c r="T30" s="150"/>
      <c r="U30" s="89"/>
    </row>
    <row r="31" spans="1:21" ht="36" customHeight="1">
      <c r="A31" s="189"/>
      <c r="B31" s="178" t="s">
        <v>76</v>
      </c>
      <c r="C31" s="179"/>
      <c r="D31" s="178" t="s">
        <v>104</v>
      </c>
      <c r="E31" s="179"/>
      <c r="F31" s="92">
        <v>0.53</v>
      </c>
      <c r="G31" s="90" t="s">
        <v>80</v>
      </c>
      <c r="H31" s="178" t="s">
        <v>106</v>
      </c>
      <c r="I31" s="179"/>
      <c r="J31" s="93">
        <v>0.36</v>
      </c>
      <c r="K31" s="90" t="s">
        <v>80</v>
      </c>
      <c r="L31" s="91" t="s">
        <v>72</v>
      </c>
      <c r="M31" s="191">
        <f>IF(P9&gt;T9,P9,T9)</f>
        <v>0</v>
      </c>
      <c r="N31" s="192"/>
      <c r="O31" s="123" t="s">
        <v>16</v>
      </c>
      <c r="P31" s="125">
        <f>F31*J31*M31</f>
        <v>0</v>
      </c>
      <c r="Q31" s="130"/>
      <c r="R31" s="102"/>
      <c r="S31" s="135"/>
      <c r="T31" s="150"/>
      <c r="U31" s="89"/>
    </row>
    <row r="32" spans="1:21" ht="36" customHeight="1" thickBot="1">
      <c r="A32" s="190"/>
      <c r="B32" s="195" t="s">
        <v>77</v>
      </c>
      <c r="C32" s="195"/>
      <c r="D32" s="195" t="s">
        <v>105</v>
      </c>
      <c r="E32" s="195"/>
      <c r="F32" s="113">
        <v>0.4</v>
      </c>
      <c r="G32" s="114" t="s">
        <v>80</v>
      </c>
      <c r="H32" s="195" t="s">
        <v>107</v>
      </c>
      <c r="I32" s="195"/>
      <c r="J32" s="115">
        <v>0.4</v>
      </c>
      <c r="K32" s="114" t="s">
        <v>80</v>
      </c>
      <c r="L32" s="116" t="s">
        <v>72</v>
      </c>
      <c r="M32" s="222">
        <f>IF(P10&gt;T10,P10,T10)</f>
        <v>0</v>
      </c>
      <c r="N32" s="223"/>
      <c r="O32" s="124" t="s">
        <v>16</v>
      </c>
      <c r="P32" s="171">
        <f>F32*J32*M32</f>
        <v>0</v>
      </c>
      <c r="Q32" s="133"/>
      <c r="R32" s="102"/>
      <c r="S32" s="135"/>
      <c r="T32" s="151"/>
      <c r="U32" s="89"/>
    </row>
    <row r="33" spans="2:21" ht="42" customHeight="1" thickBot="1" thickTop="1">
      <c r="B33" s="103"/>
      <c r="C33" s="103"/>
      <c r="D33" s="101"/>
      <c r="E33" s="101"/>
      <c r="F33" s="108"/>
      <c r="G33" s="102"/>
      <c r="H33" s="103"/>
      <c r="I33" s="103"/>
      <c r="J33" s="126"/>
      <c r="K33" s="127"/>
      <c r="L33" s="127"/>
      <c r="M33" s="127"/>
      <c r="N33" s="127" t="s">
        <v>98</v>
      </c>
      <c r="O33" s="131" t="s">
        <v>97</v>
      </c>
      <c r="P33" s="132">
        <f>SUM(P29:P32)</f>
        <v>0</v>
      </c>
      <c r="Q33" s="147" t="s">
        <v>99</v>
      </c>
      <c r="R33" s="154">
        <v>2</v>
      </c>
      <c r="S33" s="148" t="s">
        <v>100</v>
      </c>
      <c r="T33" s="157">
        <f>P33/2</f>
        <v>0</v>
      </c>
      <c r="U33" s="89" t="s">
        <v>29</v>
      </c>
    </row>
    <row r="34" spans="2:21" ht="17.25" customHeight="1" thickBot="1" thickTop="1">
      <c r="B34" s="142"/>
      <c r="C34" s="142"/>
      <c r="D34" s="142"/>
      <c r="E34" s="142"/>
      <c r="F34" s="108"/>
      <c r="G34" s="139"/>
      <c r="H34" s="142"/>
      <c r="I34" s="142"/>
      <c r="J34" s="128"/>
      <c r="K34" s="138"/>
      <c r="L34" s="138"/>
      <c r="M34" s="138"/>
      <c r="N34" s="138"/>
      <c r="O34" s="139"/>
      <c r="P34" s="137"/>
      <c r="Q34" s="139"/>
      <c r="R34" s="160"/>
      <c r="S34" s="139"/>
      <c r="T34" s="159"/>
      <c r="U34" s="89"/>
    </row>
    <row r="35" spans="2:21" ht="36" customHeight="1" thickBot="1" thickTop="1">
      <c r="B35" s="142"/>
      <c r="C35" s="142"/>
      <c r="D35" s="142"/>
      <c r="E35" s="142"/>
      <c r="F35" s="108"/>
      <c r="G35" s="139"/>
      <c r="H35" s="142"/>
      <c r="I35" s="142"/>
      <c r="J35" s="128"/>
      <c r="K35" s="138"/>
      <c r="L35" s="138"/>
      <c r="M35" s="138"/>
      <c r="N35" s="213" t="s">
        <v>110</v>
      </c>
      <c r="O35" s="183"/>
      <c r="P35" s="183"/>
      <c r="Q35" s="183"/>
      <c r="R35" s="183"/>
      <c r="S35" s="214"/>
      <c r="T35" s="157">
        <f>T27+T33</f>
        <v>0</v>
      </c>
      <c r="U35" s="89" t="s">
        <v>102</v>
      </c>
    </row>
    <row r="36" spans="2:21" ht="38.25" customHeight="1" thickBot="1" thickTop="1">
      <c r="B36" s="218"/>
      <c r="C36" s="218"/>
      <c r="D36" s="235"/>
      <c r="E36" s="235"/>
      <c r="F36" s="155"/>
      <c r="G36" s="217"/>
      <c r="H36" s="217"/>
      <c r="I36" s="217"/>
      <c r="J36" s="218"/>
      <c r="K36" s="218"/>
      <c r="L36" s="145"/>
      <c r="M36" s="217"/>
      <c r="N36" s="217"/>
      <c r="O36" s="217"/>
      <c r="P36" s="139"/>
      <c r="Q36" s="218" t="s">
        <v>122</v>
      </c>
      <c r="R36" s="218"/>
      <c r="S36" s="219"/>
      <c r="T36" s="157">
        <v>1.5</v>
      </c>
      <c r="U36" s="152" t="s">
        <v>102</v>
      </c>
    </row>
    <row r="37" spans="2:21" ht="14.25" customHeight="1" thickBot="1" thickTop="1">
      <c r="B37" s="139"/>
      <c r="C37" s="139"/>
      <c r="D37" s="142"/>
      <c r="E37" s="142"/>
      <c r="F37" s="155"/>
      <c r="G37" s="140"/>
      <c r="H37" s="140"/>
      <c r="I37" s="140"/>
      <c r="J37" s="139"/>
      <c r="K37" s="139"/>
      <c r="L37" s="145"/>
      <c r="M37" s="140"/>
      <c r="N37" s="140"/>
      <c r="O37" s="140"/>
      <c r="P37" s="139"/>
      <c r="Q37" s="156"/>
      <c r="R37" s="156"/>
      <c r="S37" s="156"/>
      <c r="T37" s="158"/>
      <c r="U37" s="152"/>
    </row>
    <row r="38" spans="4:21" ht="36.75" customHeight="1" thickBot="1" thickTop="1">
      <c r="D38" s="141"/>
      <c r="E38" s="143"/>
      <c r="F38" s="143"/>
      <c r="H38" s="1"/>
      <c r="Q38" s="210" t="s">
        <v>101</v>
      </c>
      <c r="R38" s="211"/>
      <c r="S38" s="212"/>
      <c r="T38" s="144">
        <f>SUM(T35:T36)</f>
        <v>1.5</v>
      </c>
      <c r="U38" s="152" t="s">
        <v>102</v>
      </c>
    </row>
    <row r="39" ht="24.75" customHeight="1" thickTop="1">
      <c r="B39" t="s">
        <v>34</v>
      </c>
    </row>
    <row r="40" ht="15" customHeight="1">
      <c r="C40" s="24" t="s">
        <v>90</v>
      </c>
    </row>
    <row r="41" ht="15" customHeight="1">
      <c r="C41" s="24" t="s">
        <v>91</v>
      </c>
    </row>
    <row r="42" ht="15" customHeight="1">
      <c r="C42" s="24" t="s">
        <v>109</v>
      </c>
    </row>
    <row r="43" ht="15" customHeight="1">
      <c r="C43" s="169" t="s">
        <v>116</v>
      </c>
    </row>
    <row r="44" ht="15" customHeight="1">
      <c r="C44" s="167" t="s">
        <v>117</v>
      </c>
    </row>
    <row r="45" ht="15" customHeight="1">
      <c r="C45" s="167" t="s">
        <v>118</v>
      </c>
    </row>
    <row r="46" ht="13.5">
      <c r="C46" s="173" t="s">
        <v>119</v>
      </c>
    </row>
    <row r="47" ht="13.5">
      <c r="C47" s="174" t="s">
        <v>123</v>
      </c>
    </row>
  </sheetData>
  <sheetProtection/>
  <mergeCells count="51">
    <mergeCell ref="P2:Q2"/>
    <mergeCell ref="R3:S5"/>
    <mergeCell ref="H30:I30"/>
    <mergeCell ref="B36:C36"/>
    <mergeCell ref="D29:E29"/>
    <mergeCell ref="D36:E36"/>
    <mergeCell ref="B30:C30"/>
    <mergeCell ref="R2:S2"/>
    <mergeCell ref="R6:S6"/>
    <mergeCell ref="G36:I36"/>
    <mergeCell ref="B20:U20"/>
    <mergeCell ref="D7:D10"/>
    <mergeCell ref="B3:B11"/>
    <mergeCell ref="N12:O12"/>
    <mergeCell ref="C6:D6"/>
    <mergeCell ref="B21:U21"/>
    <mergeCell ref="J36:K36"/>
    <mergeCell ref="Q38:S38"/>
    <mergeCell ref="N35:S35"/>
    <mergeCell ref="H31:I31"/>
    <mergeCell ref="B27:C27"/>
    <mergeCell ref="B29:C29"/>
    <mergeCell ref="M36:O36"/>
    <mergeCell ref="Q36:S36"/>
    <mergeCell ref="M27:N27"/>
    <mergeCell ref="H32:I32"/>
    <mergeCell ref="D32:E32"/>
    <mergeCell ref="D3:D5"/>
    <mergeCell ref="B22:U22"/>
    <mergeCell ref="C11:D11"/>
    <mergeCell ref="N11:O11"/>
    <mergeCell ref="N6:O6"/>
    <mergeCell ref="T3:T5"/>
    <mergeCell ref="R7:S7"/>
    <mergeCell ref="R8:S8"/>
    <mergeCell ref="A29:A32"/>
    <mergeCell ref="M31:N31"/>
    <mergeCell ref="M30:N30"/>
    <mergeCell ref="M29:N29"/>
    <mergeCell ref="B32:C32"/>
    <mergeCell ref="H27:I27"/>
    <mergeCell ref="D30:E30"/>
    <mergeCell ref="D27:E27"/>
    <mergeCell ref="D31:E31"/>
    <mergeCell ref="M32:N32"/>
    <mergeCell ref="B31:C31"/>
    <mergeCell ref="R9:S9"/>
    <mergeCell ref="R10:S10"/>
    <mergeCell ref="B19:U19"/>
    <mergeCell ref="R11:S11"/>
    <mergeCell ref="H29:I29"/>
  </mergeCells>
  <printOptions horizontalCentered="1" verticalCentered="1"/>
  <pageMargins left="0.3937007874015748" right="0.1968503937007874" top="0.4330708661417323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0.7109375" style="0" customWidth="1"/>
    <col min="3" max="3" width="11.421875" style="0" customWidth="1"/>
    <col min="4" max="4" width="4.57421875" style="0" customWidth="1"/>
    <col min="6" max="6" width="5.421875" style="0" customWidth="1"/>
    <col min="8" max="8" width="3.57421875" style="0" customWidth="1"/>
    <col min="10" max="10" width="5.00390625" style="0" customWidth="1"/>
    <col min="12" max="12" width="4.421875" style="0" customWidth="1"/>
    <col min="14" max="14" width="5.140625" style="0" customWidth="1"/>
    <col min="16" max="16" width="7.421875" style="0" customWidth="1"/>
    <col min="17" max="17" width="10.00390625" style="0" customWidth="1"/>
  </cols>
  <sheetData>
    <row r="1" ht="6.75" customHeight="1"/>
    <row r="2" spans="2:7" ht="19.5" customHeight="1" thickBot="1">
      <c r="B2" s="29" t="s">
        <v>50</v>
      </c>
      <c r="C2" s="29" t="s">
        <v>51</v>
      </c>
      <c r="D2" s="29"/>
      <c r="E2" s="29"/>
      <c r="F2" s="38"/>
      <c r="G2" s="38"/>
    </row>
    <row r="3" spans="1:18" ht="38.25" customHeight="1" thickBot="1">
      <c r="A3" s="22" t="s">
        <v>0</v>
      </c>
      <c r="B3" s="23" t="s">
        <v>1</v>
      </c>
      <c r="C3" s="46" t="s">
        <v>59</v>
      </c>
      <c r="D3" s="8" t="s">
        <v>10</v>
      </c>
      <c r="E3" s="9" t="s">
        <v>11</v>
      </c>
      <c r="F3" s="8" t="s">
        <v>10</v>
      </c>
      <c r="G3" s="10" t="s">
        <v>12</v>
      </c>
      <c r="H3" s="8" t="s">
        <v>10</v>
      </c>
      <c r="I3" s="9" t="s">
        <v>13</v>
      </c>
      <c r="J3" s="8" t="s">
        <v>14</v>
      </c>
      <c r="K3" s="9" t="s">
        <v>15</v>
      </c>
      <c r="L3" s="8" t="s">
        <v>16</v>
      </c>
      <c r="M3" s="64" t="s">
        <v>62</v>
      </c>
      <c r="N3" s="12"/>
      <c r="O3" s="229" t="s">
        <v>2</v>
      </c>
      <c r="P3" s="230"/>
      <c r="Q3" s="63" t="s">
        <v>63</v>
      </c>
      <c r="R3" s="13" t="s">
        <v>3</v>
      </c>
    </row>
    <row r="4" spans="1:18" ht="33.75" customHeight="1" thickBot="1">
      <c r="A4" s="258" t="s">
        <v>52</v>
      </c>
      <c r="B4" s="30" t="s">
        <v>20</v>
      </c>
      <c r="C4" s="198"/>
      <c r="D4" s="261" t="s">
        <v>19</v>
      </c>
      <c r="E4" s="32">
        <v>0.04</v>
      </c>
      <c r="F4" s="31" t="s">
        <v>6</v>
      </c>
      <c r="G4" s="32">
        <v>0.75</v>
      </c>
      <c r="H4" s="33" t="s">
        <v>10</v>
      </c>
      <c r="I4" s="56">
        <v>3</v>
      </c>
      <c r="J4" s="31" t="s">
        <v>7</v>
      </c>
      <c r="K4" s="55">
        <v>15</v>
      </c>
      <c r="L4" s="33" t="s">
        <v>8</v>
      </c>
      <c r="M4" s="99">
        <f>C4*E4*G4*I4/K4</f>
        <v>0</v>
      </c>
      <c r="N4" s="11" t="s">
        <v>9</v>
      </c>
      <c r="O4" s="34"/>
      <c r="P4" s="35"/>
      <c r="Q4" s="36"/>
      <c r="R4" s="37"/>
    </row>
    <row r="5" spans="1:18" ht="33.75" customHeight="1" thickBot="1" thickTop="1">
      <c r="A5" s="240"/>
      <c r="B5" s="2" t="s">
        <v>21</v>
      </c>
      <c r="C5" s="200"/>
      <c r="D5" s="248"/>
      <c r="E5" s="18">
        <v>0.04</v>
      </c>
      <c r="F5" s="21" t="s">
        <v>6</v>
      </c>
      <c r="G5" s="18">
        <v>0.25</v>
      </c>
      <c r="H5" s="14" t="s">
        <v>10</v>
      </c>
      <c r="I5" s="56">
        <v>6</v>
      </c>
      <c r="J5" s="21" t="s">
        <v>7</v>
      </c>
      <c r="K5" s="47">
        <v>15</v>
      </c>
      <c r="L5" s="14" t="s">
        <v>8</v>
      </c>
      <c r="M5" s="100">
        <f>C4*E5*G5*I5/K5</f>
        <v>0</v>
      </c>
      <c r="N5" s="15" t="s">
        <v>17</v>
      </c>
      <c r="O5" s="256" t="s">
        <v>60</v>
      </c>
      <c r="P5" s="259"/>
      <c r="Q5" s="6"/>
      <c r="R5" s="16"/>
    </row>
    <row r="6" spans="1:18" ht="33.75" customHeight="1" thickBot="1" thickTop="1">
      <c r="A6" s="260" t="s">
        <v>55</v>
      </c>
      <c r="B6" s="2" t="s">
        <v>20</v>
      </c>
      <c r="C6" s="198"/>
      <c r="D6" s="248" t="s">
        <v>19</v>
      </c>
      <c r="E6" s="18">
        <v>0.2</v>
      </c>
      <c r="F6" s="21" t="s">
        <v>6</v>
      </c>
      <c r="G6" s="18">
        <v>0.75</v>
      </c>
      <c r="H6" s="14" t="s">
        <v>10</v>
      </c>
      <c r="I6" s="56">
        <v>3</v>
      </c>
      <c r="J6" s="21" t="s">
        <v>7</v>
      </c>
      <c r="K6" s="47">
        <v>15</v>
      </c>
      <c r="L6" s="14" t="s">
        <v>8</v>
      </c>
      <c r="M6" s="100">
        <f>C6*E6*G6*I6/K6</f>
        <v>0</v>
      </c>
      <c r="N6" s="15" t="s">
        <v>18</v>
      </c>
      <c r="O6" s="4">
        <f>M4+M6+M8+M10</f>
        <v>0</v>
      </c>
      <c r="P6" s="5" t="s">
        <v>22</v>
      </c>
      <c r="Q6" s="7" t="s">
        <v>57</v>
      </c>
      <c r="R6" s="16"/>
    </row>
    <row r="7" spans="1:18" ht="33.75" customHeight="1" thickBot="1" thickTop="1">
      <c r="A7" s="260"/>
      <c r="B7" s="2" t="s">
        <v>21</v>
      </c>
      <c r="C7" s="200"/>
      <c r="D7" s="248"/>
      <c r="E7" s="18">
        <v>0.2</v>
      </c>
      <c r="F7" s="21" t="s">
        <v>6</v>
      </c>
      <c r="G7" s="18">
        <v>0.25</v>
      </c>
      <c r="H7" s="14" t="s">
        <v>10</v>
      </c>
      <c r="I7" s="56">
        <v>6</v>
      </c>
      <c r="J7" s="21" t="s">
        <v>7</v>
      </c>
      <c r="K7" s="47">
        <v>15</v>
      </c>
      <c r="L7" s="14" t="s">
        <v>8</v>
      </c>
      <c r="M7" s="100">
        <f>C6*E7*G7*I7/K7</f>
        <v>0</v>
      </c>
      <c r="N7" s="15" t="s">
        <v>41</v>
      </c>
      <c r="O7" s="39"/>
      <c r="P7" s="3"/>
      <c r="Q7" s="249">
        <f>SUM(M4:M11)*1.4</f>
        <v>0</v>
      </c>
      <c r="R7" s="251">
        <f>ROUNDDOWN(Q7,0)</f>
        <v>0</v>
      </c>
    </row>
    <row r="8" spans="1:18" ht="33.75" customHeight="1" thickBot="1" thickTop="1">
      <c r="A8" s="239" t="s">
        <v>53</v>
      </c>
      <c r="B8" s="2" t="s">
        <v>20</v>
      </c>
      <c r="C8" s="198"/>
      <c r="D8" s="248" t="s">
        <v>19</v>
      </c>
      <c r="E8" s="18">
        <v>0.03</v>
      </c>
      <c r="F8" s="21" t="s">
        <v>6</v>
      </c>
      <c r="G8" s="18">
        <v>0.75</v>
      </c>
      <c r="H8" s="14" t="s">
        <v>10</v>
      </c>
      <c r="I8" s="56"/>
      <c r="J8" s="21" t="s">
        <v>7</v>
      </c>
      <c r="K8" s="47">
        <v>15</v>
      </c>
      <c r="L8" s="14" t="s">
        <v>8</v>
      </c>
      <c r="M8" s="100">
        <f>C8*E8*G8*I8/K8</f>
        <v>0</v>
      </c>
      <c r="N8" s="15" t="s">
        <v>42</v>
      </c>
      <c r="O8" s="40"/>
      <c r="P8" s="3"/>
      <c r="Q8" s="250"/>
      <c r="R8" s="252"/>
    </row>
    <row r="9" spans="1:18" ht="33.75" customHeight="1" thickBot="1" thickTop="1">
      <c r="A9" s="240"/>
      <c r="B9" s="2" t="s">
        <v>21</v>
      </c>
      <c r="C9" s="200"/>
      <c r="D9" s="248"/>
      <c r="E9" s="18">
        <v>0.03</v>
      </c>
      <c r="F9" s="21" t="s">
        <v>6</v>
      </c>
      <c r="G9" s="18">
        <v>0.25</v>
      </c>
      <c r="H9" s="14" t="s">
        <v>10</v>
      </c>
      <c r="I9" s="56"/>
      <c r="J9" s="21" t="s">
        <v>7</v>
      </c>
      <c r="K9" s="47">
        <v>15</v>
      </c>
      <c r="L9" s="14" t="s">
        <v>8</v>
      </c>
      <c r="M9" s="100">
        <f>C8*E9*G9*I9/K9</f>
        <v>0</v>
      </c>
      <c r="N9" s="15" t="s">
        <v>43</v>
      </c>
      <c r="O9" s="256" t="s">
        <v>61</v>
      </c>
      <c r="P9" s="257"/>
      <c r="Q9" s="61"/>
      <c r="R9" s="62"/>
    </row>
    <row r="10" spans="1:18" ht="33.75" customHeight="1" thickBot="1" thickTop="1">
      <c r="A10" s="239" t="s">
        <v>54</v>
      </c>
      <c r="B10" s="2" t="s">
        <v>20</v>
      </c>
      <c r="C10" s="198"/>
      <c r="D10" s="248" t="s">
        <v>19</v>
      </c>
      <c r="E10" s="18">
        <v>0.005</v>
      </c>
      <c r="F10" s="21" t="s">
        <v>6</v>
      </c>
      <c r="G10" s="18">
        <v>0.75</v>
      </c>
      <c r="H10" s="14" t="s">
        <v>10</v>
      </c>
      <c r="I10" s="56"/>
      <c r="J10" s="21" t="s">
        <v>7</v>
      </c>
      <c r="K10" s="47">
        <v>15</v>
      </c>
      <c r="L10" s="14" t="s">
        <v>8</v>
      </c>
      <c r="M10" s="100">
        <f>C10*E10*G10*I10/K10</f>
        <v>0</v>
      </c>
      <c r="N10" s="15" t="s">
        <v>44</v>
      </c>
      <c r="O10" s="4">
        <f>M5+M7+M9+M11</f>
        <v>0</v>
      </c>
      <c r="P10" s="57"/>
      <c r="Q10" s="59"/>
      <c r="R10" s="60"/>
    </row>
    <row r="11" spans="1:18" ht="33.75" customHeight="1" thickBot="1" thickTop="1">
      <c r="A11" s="241"/>
      <c r="B11" s="41" t="s">
        <v>21</v>
      </c>
      <c r="C11" s="199"/>
      <c r="D11" s="248"/>
      <c r="E11" s="42">
        <v>0.005</v>
      </c>
      <c r="F11" s="21" t="s">
        <v>6</v>
      </c>
      <c r="G11" s="42">
        <v>0.25</v>
      </c>
      <c r="H11" s="14" t="s">
        <v>10</v>
      </c>
      <c r="I11" s="56"/>
      <c r="J11" s="21" t="s">
        <v>7</v>
      </c>
      <c r="K11" s="50">
        <v>15</v>
      </c>
      <c r="L11" s="14" t="s">
        <v>8</v>
      </c>
      <c r="M11" s="100">
        <f>C10*E11*G11*I11/K11</f>
        <v>0</v>
      </c>
      <c r="N11" s="15" t="s">
        <v>45</v>
      </c>
      <c r="O11" s="58"/>
      <c r="P11" s="5" t="s">
        <v>22</v>
      </c>
      <c r="Q11" s="6"/>
      <c r="R11" s="16"/>
    </row>
    <row r="12" spans="1:18" ht="39" customHeight="1" thickBot="1" thickTop="1">
      <c r="A12" s="43"/>
      <c r="B12" s="44"/>
      <c r="C12" s="43"/>
      <c r="D12" s="43"/>
      <c r="E12" s="43"/>
      <c r="F12" s="43"/>
      <c r="G12" s="43"/>
      <c r="H12" s="43"/>
      <c r="I12" s="43"/>
      <c r="J12" s="43"/>
      <c r="K12" s="43"/>
      <c r="L12" s="45"/>
      <c r="M12" s="210" t="s">
        <v>23</v>
      </c>
      <c r="N12" s="242"/>
      <c r="O12" s="17">
        <f>SUM(O6+O10)</f>
        <v>0</v>
      </c>
      <c r="P12" s="26" t="s">
        <v>22</v>
      </c>
      <c r="Q12" s="172" t="s">
        <v>23</v>
      </c>
      <c r="R12" s="27">
        <f>R7</f>
        <v>0</v>
      </c>
    </row>
    <row r="13" ht="13.5">
      <c r="B13" s="1"/>
    </row>
    <row r="14" ht="19.5" thickBot="1">
      <c r="B14" s="29" t="s">
        <v>24</v>
      </c>
    </row>
    <row r="15" spans="1:18" ht="33" customHeight="1" thickBot="1">
      <c r="A15" s="1" t="s">
        <v>92</v>
      </c>
      <c r="B15" s="1" t="s">
        <v>25</v>
      </c>
      <c r="C15" s="51">
        <v>0.35</v>
      </c>
      <c r="D15" t="s">
        <v>26</v>
      </c>
      <c r="E15" s="243" t="s">
        <v>93</v>
      </c>
      <c r="F15" s="243"/>
      <c r="G15" s="51">
        <v>0.55</v>
      </c>
      <c r="H15" s="244" t="s">
        <v>28</v>
      </c>
      <c r="I15" s="245"/>
      <c r="J15" s="245"/>
      <c r="K15" s="51">
        <f>R12</f>
        <v>0</v>
      </c>
      <c r="L15" t="s">
        <v>27</v>
      </c>
      <c r="M15" s="246">
        <v>2</v>
      </c>
      <c r="N15" s="247"/>
      <c r="O15" s="19" t="s">
        <v>32</v>
      </c>
      <c r="P15" s="20" t="s">
        <v>9</v>
      </c>
      <c r="Q15" s="27">
        <f>C15*G15*K15/M15</f>
        <v>0</v>
      </c>
      <c r="R15" t="s">
        <v>29</v>
      </c>
    </row>
    <row r="16" spans="2:18" ht="19.5" customHeight="1" thickBot="1">
      <c r="B16" s="1"/>
      <c r="N16" s="255" t="s">
        <v>30</v>
      </c>
      <c r="O16" s="217"/>
      <c r="P16" s="20" t="s">
        <v>17</v>
      </c>
      <c r="Q16" s="52">
        <v>0</v>
      </c>
      <c r="R16" t="s">
        <v>29</v>
      </c>
    </row>
    <row r="17" spans="2:18" ht="19.5" customHeight="1" thickBot="1">
      <c r="B17" s="1"/>
      <c r="N17" s="253" t="s">
        <v>31</v>
      </c>
      <c r="O17" s="254"/>
      <c r="P17" s="20" t="s">
        <v>18</v>
      </c>
      <c r="Q17" s="53">
        <v>0</v>
      </c>
      <c r="R17" t="s">
        <v>29</v>
      </c>
    </row>
    <row r="18" spans="2:18" ht="19.5" customHeight="1" thickBot="1" thickTop="1">
      <c r="B18" s="1"/>
      <c r="N18" s="243" t="s">
        <v>40</v>
      </c>
      <c r="O18" s="243"/>
      <c r="P18" s="235"/>
      <c r="Q18" s="25">
        <f>SUM(Q15:Q17)</f>
        <v>0</v>
      </c>
      <c r="R18" t="s">
        <v>29</v>
      </c>
    </row>
    <row r="19" spans="2:18" ht="24.75" customHeight="1" thickBot="1" thickTop="1">
      <c r="B19" s="1"/>
      <c r="N19" t="s">
        <v>33</v>
      </c>
      <c r="Q19" s="54"/>
      <c r="R19" t="s">
        <v>29</v>
      </c>
    </row>
    <row r="20" ht="13.5">
      <c r="B20" s="1"/>
    </row>
    <row r="21" spans="1:2" ht="13.5">
      <c r="A21" t="s">
        <v>34</v>
      </c>
      <c r="B21" s="1"/>
    </row>
    <row r="22" ht="13.5">
      <c r="B22" s="24" t="s">
        <v>35</v>
      </c>
    </row>
    <row r="23" ht="13.5">
      <c r="B23" s="24" t="s">
        <v>64</v>
      </c>
    </row>
    <row r="24" ht="13.5">
      <c r="B24" s="24" t="s">
        <v>65</v>
      </c>
    </row>
    <row r="25" spans="2:9" ht="13.5">
      <c r="B25" s="65" t="s">
        <v>66</v>
      </c>
      <c r="C25" s="66"/>
      <c r="D25" s="66"/>
      <c r="E25" s="66"/>
      <c r="F25" s="66"/>
      <c r="G25" s="66"/>
      <c r="H25" s="66"/>
      <c r="I25" s="66"/>
    </row>
    <row r="26" ht="13.5">
      <c r="B26" s="24" t="s">
        <v>67</v>
      </c>
    </row>
    <row r="27" ht="13.5">
      <c r="B27" s="24" t="s">
        <v>68</v>
      </c>
    </row>
    <row r="28" ht="13.5">
      <c r="B28" s="24" t="s">
        <v>36</v>
      </c>
    </row>
    <row r="29" ht="13.5">
      <c r="B29" s="24" t="s">
        <v>37</v>
      </c>
    </row>
    <row r="30" ht="13.5">
      <c r="B30" s="24" t="s">
        <v>38</v>
      </c>
    </row>
    <row r="31" ht="13.5">
      <c r="B31" s="24"/>
    </row>
  </sheetData>
  <sheetProtection/>
  <mergeCells count="24">
    <mergeCell ref="O3:P3"/>
    <mergeCell ref="C4:C5"/>
    <mergeCell ref="C6:C7"/>
    <mergeCell ref="C8:C9"/>
    <mergeCell ref="O9:P9"/>
    <mergeCell ref="A4:A5"/>
    <mergeCell ref="O5:P5"/>
    <mergeCell ref="A6:A7"/>
    <mergeCell ref="D4:D5"/>
    <mergeCell ref="D6:D7"/>
    <mergeCell ref="Q7:Q8"/>
    <mergeCell ref="R7:R8"/>
    <mergeCell ref="D10:D11"/>
    <mergeCell ref="N17:O17"/>
    <mergeCell ref="N18:P18"/>
    <mergeCell ref="N16:O16"/>
    <mergeCell ref="A8:A9"/>
    <mergeCell ref="A10:A11"/>
    <mergeCell ref="M12:N12"/>
    <mergeCell ref="E15:F15"/>
    <mergeCell ref="H15:J15"/>
    <mergeCell ref="M15:N15"/>
    <mergeCell ref="C10:C11"/>
    <mergeCell ref="D8:D9"/>
  </mergeCells>
  <printOptions horizontalCentered="1" verticalCentered="1"/>
  <pageMargins left="0.3937007874015748" right="0.1968503937007874" top="0.4330708661417323" bottom="0.1968503937007874" header="0.1968503937007874" footer="0.196850393700787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　博之</dc:creator>
  <cp:keywords/>
  <dc:description/>
  <cp:lastModifiedBy>Administrator</cp:lastModifiedBy>
  <dcterms:modified xsi:type="dcterms:W3CDTF">2018-08-13T05:03:10Z</dcterms:modified>
  <cp:category/>
  <cp:version/>
  <cp:contentType/>
  <cp:contentStatus/>
</cp:coreProperties>
</file>